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<sst xmlns="http://schemas.openxmlformats.org/spreadsheetml/2006/main" count="141" uniqueCount="112">
  <si>
    <t>05</t>
  </si>
  <si>
    <t>Результаты ГИА-9 по информатике</t>
  </si>
  <si>
    <t>024</t>
  </si>
  <si>
    <t>НЕ ИЗМЕНЯТЬ Служебное поле</t>
  </si>
  <si>
    <t>№ п/п</t>
  </si>
  <si>
    <t>Код ОУ</t>
  </si>
  <si>
    <t>Класс</t>
  </si>
  <si>
    <t>Фамилия</t>
  </si>
  <si>
    <t>Имя</t>
  </si>
  <si>
    <t>Отчество</t>
  </si>
  <si>
    <t>Вар</t>
  </si>
  <si>
    <t>Часть 1</t>
  </si>
  <si>
    <t>Часть 2</t>
  </si>
  <si>
    <t>Сл1</t>
  </si>
  <si>
    <t>Маска ответов части 1</t>
  </si>
  <si>
    <t>Маска ответов части 2</t>
  </si>
  <si>
    <t>Верных ответов</t>
  </si>
  <si>
    <t>Оценка</t>
  </si>
  <si>
    <t>9А</t>
  </si>
  <si>
    <t>Никита</t>
  </si>
  <si>
    <t>Александр</t>
  </si>
  <si>
    <t>Владислав</t>
  </si>
  <si>
    <t>Сергеевич</t>
  </si>
  <si>
    <t>Максимович</t>
  </si>
  <si>
    <t>9Б</t>
  </si>
  <si>
    <t>Данил</t>
  </si>
  <si>
    <t>Алексеевич</t>
  </si>
  <si>
    <t>Андреевич</t>
  </si>
  <si>
    <t>Михаил</t>
  </si>
  <si>
    <t>Викторович</t>
  </si>
  <si>
    <t>Илья</t>
  </si>
  <si>
    <t>Анна</t>
  </si>
  <si>
    <t>Сергеевна</t>
  </si>
  <si>
    <t>Алина</t>
  </si>
  <si>
    <t>Николаевич</t>
  </si>
  <si>
    <t>Иванович</t>
  </si>
  <si>
    <t>Киричек</t>
  </si>
  <si>
    <t>Дмитриевна</t>
  </si>
  <si>
    <t>Егор</t>
  </si>
  <si>
    <t>Геннадьевич</t>
  </si>
  <si>
    <t>Екатерина</t>
  </si>
  <si>
    <t>002410</t>
  </si>
  <si>
    <t>C0F337BD-A34C-4381-8FC3-CB2CE31B3F19</t>
  </si>
  <si>
    <t>Британ</t>
  </si>
  <si>
    <t>Станиславовна</t>
  </si>
  <si>
    <t>66552682-5C0D-4FF7-BB5C-ACDC73494585</t>
  </si>
  <si>
    <t>Ерошевич</t>
  </si>
  <si>
    <t>Васильевич</t>
  </si>
  <si>
    <t>C52ED9F6-0E23-4761-BA95-8C67797FA994</t>
  </si>
  <si>
    <t>Кириков</t>
  </si>
  <si>
    <t>Игорь</t>
  </si>
  <si>
    <t>F69F9DFB-15CE-48A4-883F-104A7718E0C1</t>
  </si>
  <si>
    <t>118A8ED7-7683-43EF-88B5-55CC06B305C5</t>
  </si>
  <si>
    <t>Колмычек</t>
  </si>
  <si>
    <t>Оксана</t>
  </si>
  <si>
    <t>7B2D65F0-B4C9-4CCE-93CC-7FB3F7EA9051</t>
  </si>
  <si>
    <t>Сторож</t>
  </si>
  <si>
    <t>27EF4C4D-3BD0-4D28-9E61-42873A8B4030</t>
  </si>
  <si>
    <t>Фунтов</t>
  </si>
  <si>
    <t>348AE4C0-1B4D-408F-937B-DD5F8667EB7F</t>
  </si>
  <si>
    <t>Возьянов</t>
  </si>
  <si>
    <t>D8FA0AE8-C871-44CF-AB21-29209414A634</t>
  </si>
  <si>
    <t>Жанкеев</t>
  </si>
  <si>
    <t>21F8E67E-9EDA-46E4-AA85-07D31E9E7545</t>
  </si>
  <si>
    <t>Ларькина</t>
  </si>
  <si>
    <t>Юрьевна</t>
  </si>
  <si>
    <t>BEC7CE21-14E0-4E46-87EC-C42B51C2101A</t>
  </si>
  <si>
    <t>Старцев</t>
  </si>
  <si>
    <t>FA524A59-5224-42EB-ADC2-4E57AA9A4715</t>
  </si>
  <si>
    <t>Харченко</t>
  </si>
  <si>
    <t>5CFB06D5-E955-4AA5-8BCD-D4A4DB958EB0</t>
  </si>
  <si>
    <t>Шкурный</t>
  </si>
  <si>
    <t>Павел</t>
  </si>
  <si>
    <t>2402                                                                                                                                    Каневской р-н</t>
  </si>
  <si>
    <t>код ППЭ</t>
  </si>
  <si>
    <t>код ОО</t>
  </si>
  <si>
    <t>шифр</t>
  </si>
  <si>
    <t>0067</t>
  </si>
  <si>
    <t>0038</t>
  </si>
  <si>
    <t>0093</t>
  </si>
  <si>
    <t>0077</t>
  </si>
  <si>
    <t>0056</t>
  </si>
  <si>
    <t>0002</t>
  </si>
  <si>
    <t>0034</t>
  </si>
  <si>
    <t>0053</t>
  </si>
  <si>
    <t>0064</t>
  </si>
  <si>
    <t>0037</t>
  </si>
  <si>
    <t>0031</t>
  </si>
  <si>
    <t>0005</t>
  </si>
  <si>
    <t>0019</t>
  </si>
  <si>
    <t>оценка</t>
  </si>
  <si>
    <t>"2"</t>
  </si>
  <si>
    <t>"3"</t>
  </si>
  <si>
    <t>"4"</t>
  </si>
  <si>
    <t>"5"</t>
  </si>
  <si>
    <t>100 бальники</t>
  </si>
  <si>
    <t>от</t>
  </si>
  <si>
    <t>до</t>
  </si>
  <si>
    <t>критерий</t>
  </si>
  <si>
    <t>количество/что сост</t>
  </si>
  <si>
    <t>% качества</t>
  </si>
  <si>
    <t>вар 1</t>
  </si>
  <si>
    <t>вар 2</t>
  </si>
  <si>
    <t>вар 3</t>
  </si>
  <si>
    <t>вар 4</t>
  </si>
  <si>
    <t>всего</t>
  </si>
  <si>
    <t>% выполнения</t>
  </si>
  <si>
    <t>Средний балл</t>
  </si>
  <si>
    <t>задание</t>
  </si>
  <si>
    <t>справились с задан</t>
  </si>
  <si>
    <t>% выполнения по заданиям</t>
  </si>
  <si>
    <t>сдавало всего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</si>
</sst>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000000"/>
    <numFmt numFmtId="193" formatCode="[$-FC19]d\ mmmm\ yyyy\ &quot;г.&quot;"/>
    <numFmt numFmtId="194" formatCode="0.0000%"/>
    <numFmt numFmtId="195" formatCode="0000"/>
    <numFmt numFmtId="196" formatCode="0.0000"/>
    <numFmt numFmtId="197" formatCode="#,##0.0000"/>
    <numFmt numFmtId="198" formatCode="0.0000E+00"/>
    <numFmt numFmtId="199" formatCode="#,##0;[Red]#,##0"/>
    <numFmt numFmtId="200" formatCode="0.0%"/>
    <numFmt numFmtId="201" formatCode="0.0"/>
  </numFmts>
  <fonts count="25"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0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195" fontId="0" fillId="0" borderId="0" xfId="0" applyNumberFormat="1" applyAlignment="1">
      <alignment/>
    </xf>
    <xf numFmtId="200" fontId="23" fillId="20" borderId="11" xfId="0" applyNumberFormat="1" applyFont="1" applyFill="1" applyBorder="1" applyAlignment="1">
      <alignment vertical="center"/>
    </xf>
    <xf numFmtId="0" fontId="21" fillId="21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21" fillId="10" borderId="12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10" borderId="11" xfId="0" applyFont="1" applyFill="1" applyBorder="1" applyAlignment="1">
      <alignment vertical="center"/>
    </xf>
    <xf numFmtId="0" fontId="22" fillId="10" borderId="12" xfId="0" applyFont="1" applyFill="1" applyBorder="1" applyAlignment="1">
      <alignment horizontal="right" vertical="center"/>
    </xf>
    <xf numFmtId="0" fontId="21" fillId="10" borderId="11" xfId="0" applyFont="1" applyFill="1" applyBorder="1" applyAlignment="1" applyProtection="1">
      <alignment vertical="center"/>
      <protection locked="0"/>
    </xf>
    <xf numFmtId="0" fontId="21" fillId="7" borderId="12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vertical="center" wrapText="1"/>
    </xf>
    <xf numFmtId="0" fontId="21" fillId="20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21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201" fontId="21" fillId="7" borderId="10" xfId="0" applyNumberFormat="1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right" vertical="center"/>
    </xf>
    <xf numFmtId="0" fontId="24" fillId="7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0" fontId="1" fillId="2" borderId="13" xfId="42" applyFont="1" applyFill="1" applyBorder="1" applyAlignment="1">
      <alignment/>
      <protection/>
    </xf>
    <xf numFmtId="190" fontId="1" fillId="2" borderId="14" xfId="42" applyFont="1" applyFill="1" applyBorder="1" applyAlignment="1">
      <alignment/>
      <protection/>
    </xf>
    <xf numFmtId="0" fontId="1" fillId="18" borderId="15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195" fontId="1" fillId="18" borderId="15" xfId="0" applyNumberFormat="1" applyFont="1" applyFill="1" applyBorder="1" applyAlignment="1">
      <alignment horizontal="left" vertical="center"/>
    </xf>
    <xf numFmtId="195" fontId="0" fillId="0" borderId="14" xfId="0" applyNumberFormat="1" applyBorder="1" applyAlignment="1">
      <alignment vertical="center"/>
    </xf>
    <xf numFmtId="2" fontId="23" fillId="20" borderId="12" xfId="0" applyNumberFormat="1" applyFont="1" applyFill="1" applyBorder="1" applyAlignment="1">
      <alignment horizontal="left" vertical="center"/>
    </xf>
    <xf numFmtId="2" fontId="23" fillId="20" borderId="16" xfId="0" applyNumberFormat="1" applyFont="1" applyFill="1" applyBorder="1" applyAlignment="1">
      <alignment horizontal="left" vertical="center"/>
    </xf>
    <xf numFmtId="2" fontId="23" fillId="20" borderId="17" xfId="0" applyNumberFormat="1" applyFont="1" applyFill="1" applyBorder="1" applyAlignment="1">
      <alignment horizontal="left" vertical="center"/>
    </xf>
    <xf numFmtId="0" fontId="21" fillId="17" borderId="18" xfId="0" applyFont="1" applyFill="1" applyBorder="1" applyAlignment="1">
      <alignment horizontal="center" wrapText="1"/>
    </xf>
    <xf numFmtId="0" fontId="21" fillId="17" borderId="0" xfId="0" applyFont="1" applyFill="1" applyAlignment="1">
      <alignment horizontal="center" wrapText="1"/>
    </xf>
    <xf numFmtId="0" fontId="21" fillId="17" borderId="18" xfId="0" applyFont="1" applyFill="1" applyBorder="1" applyAlignment="1">
      <alignment horizontal="center"/>
    </xf>
    <xf numFmtId="0" fontId="21" fillId="17" borderId="0" xfId="0" applyFont="1" applyFill="1" applyAlignment="1">
      <alignment horizontal="center"/>
    </xf>
    <xf numFmtId="10" fontId="23" fillId="21" borderId="19" xfId="0" applyNumberFormat="1" applyFont="1" applyFill="1" applyBorder="1" applyAlignment="1">
      <alignment horizontal="left" vertical="center"/>
    </xf>
    <xf numFmtId="10" fontId="23" fillId="21" borderId="20" xfId="0" applyNumberFormat="1" applyFont="1" applyFill="1" applyBorder="1" applyAlignment="1">
      <alignment horizontal="left" vertical="center"/>
    </xf>
    <xf numFmtId="10" fontId="23" fillId="21" borderId="21" xfId="0" applyNumberFormat="1" applyFont="1" applyFill="1" applyBorder="1" applyAlignment="1">
      <alignment horizontal="left" vertical="center"/>
    </xf>
    <xf numFmtId="10" fontId="23" fillId="8" borderId="12" xfId="0" applyNumberFormat="1" applyFont="1" applyFill="1" applyBorder="1" applyAlignment="1">
      <alignment horizontal="left" vertical="center"/>
    </xf>
    <xf numFmtId="10" fontId="23" fillId="8" borderId="16" xfId="0" applyNumberFormat="1" applyFont="1" applyFill="1" applyBorder="1" applyAlignment="1">
      <alignment horizontal="left" vertical="center"/>
    </xf>
    <xf numFmtId="10" fontId="23" fillId="8" borderId="17" xfId="0" applyNumberFormat="1" applyFont="1" applyFill="1" applyBorder="1" applyAlignment="1">
      <alignment horizontal="left" vertical="center"/>
    </xf>
    <xf numFmtId="0" fontId="21" fillId="1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J30"/>
  <sheetViews>
    <sheetView tabSelected="1" zoomScaleSheetLayoutView="100" zoomScalePageLayoutView="0" workbookViewId="0" topLeftCell="B1">
      <selection activeCell="B18" sqref="A18:IV74"/>
    </sheetView>
  </sheetViews>
  <sheetFormatPr defaultColWidth="8.88671875" defaultRowHeight="15"/>
  <cols>
    <col min="1" max="1" width="5.77734375" style="0" hidden="1" customWidth="1"/>
    <col min="2" max="2" width="4.77734375" style="0" customWidth="1"/>
    <col min="3" max="4" width="6.21484375" style="0" customWidth="1"/>
    <col min="5" max="5" width="15.77734375" style="0" customWidth="1"/>
    <col min="6" max="6" width="12.77734375" style="0" customWidth="1"/>
    <col min="7" max="7" width="14.6640625" style="0" customWidth="1"/>
    <col min="8" max="8" width="6.6640625" style="0" customWidth="1"/>
    <col min="9" max="9" width="6.21484375" style="0" customWidth="1"/>
    <col min="10" max="10" width="7.10546875" style="3" customWidth="1"/>
    <col min="11" max="11" width="4.77734375" style="0" customWidth="1"/>
    <col min="12" max="31" width="3.88671875" style="0" customWidth="1"/>
    <col min="32" max="32" width="2.77734375" style="0" hidden="1" customWidth="1"/>
    <col min="33" max="33" width="17.77734375" style="0" customWidth="1"/>
    <col min="34" max="34" width="10.6640625" style="0" customWidth="1"/>
    <col min="35" max="35" width="11.77734375" style="0" customWidth="1"/>
    <col min="36" max="36" width="5.77734375" style="0" customWidth="1"/>
  </cols>
  <sheetData>
    <row r="1" spans="1:36" ht="15">
      <c r="A1" s="2" t="s">
        <v>0</v>
      </c>
      <c r="B1" s="28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>
      <c r="A2" s="2" t="s">
        <v>2</v>
      </c>
      <c r="B2" s="30" t="s">
        <v>73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ht="15">
      <c r="A3" s="25" t="s">
        <v>3</v>
      </c>
      <c r="B3" s="26" t="s">
        <v>4</v>
      </c>
      <c r="C3" s="26" t="s">
        <v>5</v>
      </c>
      <c r="D3" s="26" t="s">
        <v>6</v>
      </c>
      <c r="E3" s="27" t="s">
        <v>7</v>
      </c>
      <c r="F3" s="27" t="s">
        <v>8</v>
      </c>
      <c r="G3" s="27" t="s">
        <v>9</v>
      </c>
      <c r="H3" s="31" t="s">
        <v>74</v>
      </c>
      <c r="I3" s="33" t="s">
        <v>75</v>
      </c>
      <c r="J3" s="35" t="s">
        <v>76</v>
      </c>
      <c r="K3" s="26" t="s">
        <v>10</v>
      </c>
      <c r="L3" s="26" t="s">
        <v>11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 t="s">
        <v>12</v>
      </c>
      <c r="AE3" s="26"/>
      <c r="AF3" s="25" t="s">
        <v>13</v>
      </c>
      <c r="AG3" s="26" t="s">
        <v>14</v>
      </c>
      <c r="AH3" s="26" t="s">
        <v>15</v>
      </c>
      <c r="AI3" s="26" t="s">
        <v>16</v>
      </c>
      <c r="AJ3" s="26" t="s">
        <v>17</v>
      </c>
    </row>
    <row r="4" spans="1:36" ht="15">
      <c r="A4" s="26"/>
      <c r="B4" s="26"/>
      <c r="C4" s="26"/>
      <c r="D4" s="26"/>
      <c r="E4" s="26"/>
      <c r="F4" s="26"/>
      <c r="G4" s="26"/>
      <c r="H4" s="32"/>
      <c r="I4" s="34"/>
      <c r="J4" s="36"/>
      <c r="K4" s="26"/>
      <c r="L4" s="1">
        <v>1</v>
      </c>
      <c r="M4" s="1">
        <v>2</v>
      </c>
      <c r="N4" s="1">
        <v>3</v>
      </c>
      <c r="O4" s="1">
        <v>4</v>
      </c>
      <c r="P4" s="1">
        <v>5</v>
      </c>
      <c r="Q4" s="1">
        <v>6</v>
      </c>
      <c r="R4" s="1">
        <v>7</v>
      </c>
      <c r="S4" s="1">
        <v>8</v>
      </c>
      <c r="T4" s="1">
        <v>9</v>
      </c>
      <c r="U4" s="1">
        <v>10</v>
      </c>
      <c r="V4" s="1">
        <v>11</v>
      </c>
      <c r="W4" s="1">
        <v>12</v>
      </c>
      <c r="X4" s="1">
        <v>13</v>
      </c>
      <c r="Y4" s="1">
        <v>14</v>
      </c>
      <c r="Z4" s="1">
        <v>15</v>
      </c>
      <c r="AA4" s="1">
        <v>16</v>
      </c>
      <c r="AB4" s="1">
        <v>17</v>
      </c>
      <c r="AC4" s="1">
        <v>18</v>
      </c>
      <c r="AD4" s="1">
        <v>19</v>
      </c>
      <c r="AE4" s="1">
        <v>20</v>
      </c>
      <c r="AF4" s="26"/>
      <c r="AG4" s="26"/>
      <c r="AH4" s="26"/>
      <c r="AI4" s="26"/>
      <c r="AJ4" s="26"/>
    </row>
    <row r="5" spans="1:36" ht="15">
      <c r="A5" s="2" t="s">
        <v>42</v>
      </c>
      <c r="B5" s="7">
        <v>165</v>
      </c>
      <c r="C5" s="6" t="s">
        <v>41</v>
      </c>
      <c r="D5" s="7" t="s">
        <v>18</v>
      </c>
      <c r="E5" s="8" t="s">
        <v>43</v>
      </c>
      <c r="F5" s="8" t="s">
        <v>33</v>
      </c>
      <c r="G5" s="8" t="s">
        <v>44</v>
      </c>
      <c r="H5" s="8">
        <v>2405</v>
      </c>
      <c r="I5" s="8">
        <v>2410</v>
      </c>
      <c r="J5" s="9" t="s">
        <v>81</v>
      </c>
      <c r="K5" s="6">
        <v>3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2</v>
      </c>
      <c r="AF5" s="2" t="str">
        <f aca="true" t="shared" si="0" ref="AF5:AF17">IF(AD5=0,"0",IF(AD5=1,"1",IF(AD5=2,"2","?")))&amp;IF(AE5=0,"0",IF(AE5=1,"1",IF(AE5=2,"2","?")))</f>
        <v>12</v>
      </c>
      <c r="AG5" s="6" t="str">
        <f aca="true" t="shared" si="1" ref="AG5:AG17">IF(ISNUMBER(K5),IF(L5=0,"-",IF(L5=1,"+","?"))&amp;IF(M5=0,"-",IF(M5=1,"+","?"))&amp;IF(N5=0,"-",IF(N5=1,"+","?"))&amp;IF(O5=0,"-",IF(O5=1,"+","?"))&amp;IF(P5=0,"-",IF(P5=1,"+","?"))&amp;IF(Q5=0,"-",IF(Q5=1,"+","?"))&amp;IF(R5=0,"-",IF(R5=1,"+","?"))&amp;IF(S5=0,"-",IF(S5=1,"+","?"))&amp;IF(T5=0,"-",IF(T5=1,"+","?"))&amp;IF(U5=0,"-",IF(U5=1,"+","?"))&amp;IF(V5=0,"-",IF(V5=1,"+","?"))&amp;IF(W5=0,"-",IF(W5=1,"+","?"))&amp;IF(X5=0,"-",IF(X5=1,"+","?"))&amp;IF(Y5=0,"-",IF(Y5=1,"+","?"))&amp;IF(Z5=0,"-",IF(Z5=1,"+","?"))&amp;IF(AA5=0,"-",IF(AA5=1,"+","?"))&amp;IF(AB5=0,"-",IF(AB5=1,"+","?"))&amp;IF(AC5=0,"-",IF(AC5=1,"+","?")),"")</f>
        <v>++++++++++++++++++</v>
      </c>
      <c r="AH5" s="6" t="str">
        <f aca="true" t="shared" si="2" ref="AH5:AH17">IF(ISNUMBER(K5),IF(AD5=0,"0(2)",IF(AD5=1,"1(2)",IF(AD5=2,"2(2)","?(2)")))&amp;IF(AE5=0,"0(2)",IF(AE5=1,"1(2)",IF(AE5=2,"2(2)","?(2)"))),"")</f>
        <v>1(2)2(2)</v>
      </c>
      <c r="AI5" s="6">
        <f aca="true" t="shared" si="3" ref="AI5:AI17">IF(ISNUMBER(K5),IF(ISNUMBER(FIND("?",AG5&amp;AF5,1)),"Ошк задание "&amp;FIND("?",AG5&amp;AF5,1),SUM(L5:AE5)),"")</f>
        <v>21</v>
      </c>
      <c r="AJ5" s="6">
        <f aca="true" t="shared" si="4" ref="AJ5:AJ17">IF(ISNUMBER(K5),IF(ISNUMBER(AI5),IF(AI5&lt;5,2,IF(AI5&lt;12,3,IF(AI5&lt;18,4,5))),""),"")</f>
        <v>5</v>
      </c>
    </row>
    <row r="6" spans="1:36" ht="15">
      <c r="A6" s="2" t="s">
        <v>45</v>
      </c>
      <c r="B6" s="7">
        <v>168</v>
      </c>
      <c r="C6" s="6" t="s">
        <v>41</v>
      </c>
      <c r="D6" s="7" t="s">
        <v>18</v>
      </c>
      <c r="E6" s="8" t="s">
        <v>46</v>
      </c>
      <c r="F6" s="8" t="s">
        <v>21</v>
      </c>
      <c r="G6" s="8" t="s">
        <v>47</v>
      </c>
      <c r="H6" s="8">
        <v>2405</v>
      </c>
      <c r="I6" s="8">
        <v>2410</v>
      </c>
      <c r="J6" s="9" t="s">
        <v>89</v>
      </c>
      <c r="K6" s="6">
        <v>2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0</v>
      </c>
      <c r="AD6" s="6">
        <v>0</v>
      </c>
      <c r="AE6" s="6">
        <v>0</v>
      </c>
      <c r="AF6" s="2" t="str">
        <f t="shared" si="0"/>
        <v>00</v>
      </c>
      <c r="AG6" s="6" t="str">
        <f t="shared" si="1"/>
        <v>++++++++----+++++-</v>
      </c>
      <c r="AH6" s="6" t="str">
        <f t="shared" si="2"/>
        <v>0(2)0(2)</v>
      </c>
      <c r="AI6" s="6">
        <f t="shared" si="3"/>
        <v>13</v>
      </c>
      <c r="AJ6" s="6">
        <f t="shared" si="4"/>
        <v>4</v>
      </c>
    </row>
    <row r="7" spans="1:36" ht="15">
      <c r="A7" s="2" t="s">
        <v>48</v>
      </c>
      <c r="B7" s="7">
        <v>169</v>
      </c>
      <c r="C7" s="6" t="s">
        <v>41</v>
      </c>
      <c r="D7" s="7" t="s">
        <v>18</v>
      </c>
      <c r="E7" s="8" t="s">
        <v>49</v>
      </c>
      <c r="F7" s="8" t="s">
        <v>50</v>
      </c>
      <c r="G7" s="8" t="s">
        <v>29</v>
      </c>
      <c r="H7" s="8">
        <v>2405</v>
      </c>
      <c r="I7" s="8">
        <v>2410</v>
      </c>
      <c r="J7" s="9" t="s">
        <v>79</v>
      </c>
      <c r="K7" s="6">
        <v>4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0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1</v>
      </c>
      <c r="AB7" s="6">
        <v>0</v>
      </c>
      <c r="AC7" s="6">
        <v>0</v>
      </c>
      <c r="AD7" s="6">
        <v>1</v>
      </c>
      <c r="AE7" s="6">
        <v>0</v>
      </c>
      <c r="AF7" s="2" t="str">
        <f t="shared" si="0"/>
        <v>10</v>
      </c>
      <c r="AG7" s="6" t="str">
        <f t="shared" si="1"/>
        <v>+++++-++-----+-+--</v>
      </c>
      <c r="AH7" s="6" t="str">
        <f t="shared" si="2"/>
        <v>1(2)0(2)</v>
      </c>
      <c r="AI7" s="6">
        <f t="shared" si="3"/>
        <v>10</v>
      </c>
      <c r="AJ7" s="6">
        <f t="shared" si="4"/>
        <v>3</v>
      </c>
    </row>
    <row r="8" spans="1:36" ht="15">
      <c r="A8" s="2" t="s">
        <v>51</v>
      </c>
      <c r="B8" s="7">
        <v>170</v>
      </c>
      <c r="C8" s="6" t="s">
        <v>41</v>
      </c>
      <c r="D8" s="7" t="s">
        <v>18</v>
      </c>
      <c r="E8" s="8" t="s">
        <v>36</v>
      </c>
      <c r="F8" s="8" t="s">
        <v>19</v>
      </c>
      <c r="G8" s="8" t="s">
        <v>22</v>
      </c>
      <c r="H8" s="8">
        <v>2405</v>
      </c>
      <c r="I8" s="8">
        <v>2410</v>
      </c>
      <c r="J8" s="9" t="s">
        <v>83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0</v>
      </c>
      <c r="Y8" s="6">
        <v>1</v>
      </c>
      <c r="Z8" s="6">
        <v>1</v>
      </c>
      <c r="AA8" s="6">
        <v>0</v>
      </c>
      <c r="AB8" s="6">
        <v>1</v>
      </c>
      <c r="AC8" s="6">
        <v>1</v>
      </c>
      <c r="AD8" s="6">
        <v>0</v>
      </c>
      <c r="AE8" s="6">
        <v>0</v>
      </c>
      <c r="AF8" s="2" t="str">
        <f t="shared" si="0"/>
        <v>00</v>
      </c>
      <c r="AG8" s="6" t="str">
        <f t="shared" si="1"/>
        <v>----++++++++-++-++</v>
      </c>
      <c r="AH8" s="6" t="str">
        <f t="shared" si="2"/>
        <v>0(2)0(2)</v>
      </c>
      <c r="AI8" s="6">
        <f t="shared" si="3"/>
        <v>12</v>
      </c>
      <c r="AJ8" s="6">
        <f t="shared" si="4"/>
        <v>4</v>
      </c>
    </row>
    <row r="9" spans="1:36" ht="15">
      <c r="A9" s="2" t="s">
        <v>52</v>
      </c>
      <c r="B9" s="7">
        <v>171</v>
      </c>
      <c r="C9" s="6" t="s">
        <v>41</v>
      </c>
      <c r="D9" s="7" t="s">
        <v>18</v>
      </c>
      <c r="E9" s="8" t="s">
        <v>53</v>
      </c>
      <c r="F9" s="8" t="s">
        <v>54</v>
      </c>
      <c r="G9" s="8" t="s">
        <v>37</v>
      </c>
      <c r="H9" s="8">
        <v>2405</v>
      </c>
      <c r="I9" s="8">
        <v>2410</v>
      </c>
      <c r="J9" s="9" t="s">
        <v>85</v>
      </c>
      <c r="K9" s="6">
        <v>3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1</v>
      </c>
      <c r="S9" s="6">
        <v>1</v>
      </c>
      <c r="T9" s="6">
        <v>0</v>
      </c>
      <c r="U9" s="6">
        <v>1</v>
      </c>
      <c r="V9" s="6">
        <v>0</v>
      </c>
      <c r="W9" s="6">
        <v>1</v>
      </c>
      <c r="X9" s="6">
        <v>1</v>
      </c>
      <c r="Y9" s="6">
        <v>0</v>
      </c>
      <c r="Z9" s="6">
        <v>0</v>
      </c>
      <c r="AA9" s="6">
        <v>1</v>
      </c>
      <c r="AB9" s="6">
        <v>1</v>
      </c>
      <c r="AC9" s="6">
        <v>0</v>
      </c>
      <c r="AD9" s="6">
        <v>0</v>
      </c>
      <c r="AE9" s="6">
        <v>0</v>
      </c>
      <c r="AF9" s="2" t="str">
        <f t="shared" si="0"/>
        <v>00</v>
      </c>
      <c r="AG9" s="6" t="str">
        <f t="shared" si="1"/>
        <v>+--+--++-+-++--++-</v>
      </c>
      <c r="AH9" s="6" t="str">
        <f t="shared" si="2"/>
        <v>0(2)0(2)</v>
      </c>
      <c r="AI9" s="6">
        <f t="shared" si="3"/>
        <v>9</v>
      </c>
      <c r="AJ9" s="6">
        <f t="shared" si="4"/>
        <v>3</v>
      </c>
    </row>
    <row r="10" spans="1:36" ht="15">
      <c r="A10" s="2" t="s">
        <v>55</v>
      </c>
      <c r="B10" s="7">
        <v>172</v>
      </c>
      <c r="C10" s="6" t="s">
        <v>41</v>
      </c>
      <c r="D10" s="7" t="s">
        <v>18</v>
      </c>
      <c r="E10" s="8" t="s">
        <v>56</v>
      </c>
      <c r="F10" s="8" t="s">
        <v>40</v>
      </c>
      <c r="G10" s="8" t="s">
        <v>32</v>
      </c>
      <c r="H10" s="8">
        <v>2405</v>
      </c>
      <c r="I10" s="8">
        <v>2410</v>
      </c>
      <c r="J10" s="9" t="s">
        <v>80</v>
      </c>
      <c r="K10" s="6">
        <v>4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0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2</v>
      </c>
      <c r="AE10" s="6">
        <v>2</v>
      </c>
      <c r="AF10" s="2" t="str">
        <f t="shared" si="0"/>
        <v>22</v>
      </c>
      <c r="AG10" s="6" t="str">
        <f t="shared" si="1"/>
        <v>+++++++++++-++++++</v>
      </c>
      <c r="AH10" s="6" t="str">
        <f t="shared" si="2"/>
        <v>2(2)2(2)</v>
      </c>
      <c r="AI10" s="6">
        <f t="shared" si="3"/>
        <v>21</v>
      </c>
      <c r="AJ10" s="6">
        <f t="shared" si="4"/>
        <v>5</v>
      </c>
    </row>
    <row r="11" spans="1:36" ht="15">
      <c r="A11" s="2" t="s">
        <v>57</v>
      </c>
      <c r="B11" s="7">
        <v>173</v>
      </c>
      <c r="C11" s="6" t="s">
        <v>41</v>
      </c>
      <c r="D11" s="7" t="s">
        <v>18</v>
      </c>
      <c r="E11" s="8" t="s">
        <v>58</v>
      </c>
      <c r="F11" s="8" t="s">
        <v>30</v>
      </c>
      <c r="G11" s="8" t="s">
        <v>26</v>
      </c>
      <c r="H11" s="8">
        <v>2405</v>
      </c>
      <c r="I11" s="8">
        <v>2410</v>
      </c>
      <c r="J11" s="9" t="s">
        <v>82</v>
      </c>
      <c r="K11" s="6">
        <v>2</v>
      </c>
      <c r="L11" s="6">
        <v>0</v>
      </c>
      <c r="M11" s="6">
        <v>1</v>
      </c>
      <c r="N11" s="6">
        <v>1</v>
      </c>
      <c r="O11" s="6">
        <v>1</v>
      </c>
      <c r="P11" s="6">
        <v>1</v>
      </c>
      <c r="Q11" s="6">
        <v>0</v>
      </c>
      <c r="R11" s="6">
        <v>1</v>
      </c>
      <c r="S11" s="6">
        <v>1</v>
      </c>
      <c r="T11" s="6">
        <v>1</v>
      </c>
      <c r="U11" s="6">
        <v>0</v>
      </c>
      <c r="V11" s="6">
        <v>1</v>
      </c>
      <c r="W11" s="6">
        <v>0</v>
      </c>
      <c r="X11" s="6">
        <v>0</v>
      </c>
      <c r="Y11" s="6">
        <v>1</v>
      </c>
      <c r="Z11" s="6">
        <v>1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2" t="str">
        <f t="shared" si="0"/>
        <v>00</v>
      </c>
      <c r="AG11" s="6" t="str">
        <f t="shared" si="1"/>
        <v>-++++-+++-+--++-+-</v>
      </c>
      <c r="AH11" s="6" t="str">
        <f t="shared" si="2"/>
        <v>0(2)0(2)</v>
      </c>
      <c r="AI11" s="6">
        <f t="shared" si="3"/>
        <v>11</v>
      </c>
      <c r="AJ11" s="6">
        <f t="shared" si="4"/>
        <v>3</v>
      </c>
    </row>
    <row r="12" spans="1:36" ht="15">
      <c r="A12" s="2" t="s">
        <v>59</v>
      </c>
      <c r="B12" s="7">
        <v>174</v>
      </c>
      <c r="C12" s="6" t="s">
        <v>41</v>
      </c>
      <c r="D12" s="7" t="s">
        <v>24</v>
      </c>
      <c r="E12" s="8" t="s">
        <v>60</v>
      </c>
      <c r="F12" s="8" t="s">
        <v>25</v>
      </c>
      <c r="G12" s="8" t="s">
        <v>39</v>
      </c>
      <c r="H12" s="8">
        <v>2405</v>
      </c>
      <c r="I12" s="8">
        <v>2410</v>
      </c>
      <c r="J12" s="9" t="s">
        <v>84</v>
      </c>
      <c r="K12" s="6">
        <v>3</v>
      </c>
      <c r="L12" s="6">
        <v>1</v>
      </c>
      <c r="M12" s="6">
        <v>1</v>
      </c>
      <c r="N12" s="6">
        <v>1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1</v>
      </c>
      <c r="U12" s="6">
        <v>0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2" t="str">
        <f t="shared" si="0"/>
        <v>00</v>
      </c>
      <c r="AG12" s="6" t="str">
        <f t="shared" si="1"/>
        <v>++++-++++-+++++-+-</v>
      </c>
      <c r="AH12" s="6" t="str">
        <f t="shared" si="2"/>
        <v>0(2)0(2)</v>
      </c>
      <c r="AI12" s="6">
        <f t="shared" si="3"/>
        <v>14</v>
      </c>
      <c r="AJ12" s="6">
        <f t="shared" si="4"/>
        <v>4</v>
      </c>
    </row>
    <row r="13" spans="1:36" ht="15">
      <c r="A13" s="2" t="s">
        <v>61</v>
      </c>
      <c r="B13" s="7">
        <v>176</v>
      </c>
      <c r="C13" s="6" t="s">
        <v>41</v>
      </c>
      <c r="D13" s="7" t="s">
        <v>24</v>
      </c>
      <c r="E13" s="8" t="s">
        <v>62</v>
      </c>
      <c r="F13" s="8" t="s">
        <v>38</v>
      </c>
      <c r="G13" s="8" t="s">
        <v>23</v>
      </c>
      <c r="H13" s="8">
        <v>2405</v>
      </c>
      <c r="I13" s="8">
        <v>2410</v>
      </c>
      <c r="J13" s="9" t="s">
        <v>78</v>
      </c>
      <c r="K13" s="6">
        <v>3</v>
      </c>
      <c r="L13" s="6">
        <v>0</v>
      </c>
      <c r="M13" s="6">
        <v>1</v>
      </c>
      <c r="N13" s="6">
        <v>1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0</v>
      </c>
      <c r="AE13" s="6">
        <v>0</v>
      </c>
      <c r="AF13" s="2" t="str">
        <f t="shared" si="0"/>
        <v>00</v>
      </c>
      <c r="AG13" s="6" t="str">
        <f t="shared" si="1"/>
        <v>-+++--++---+++++++</v>
      </c>
      <c r="AH13" s="6" t="str">
        <f t="shared" si="2"/>
        <v>0(2)0(2)</v>
      </c>
      <c r="AI13" s="6">
        <f t="shared" si="3"/>
        <v>12</v>
      </c>
      <c r="AJ13" s="6">
        <f t="shared" si="4"/>
        <v>4</v>
      </c>
    </row>
    <row r="14" spans="1:36" ht="15">
      <c r="A14" s="2" t="s">
        <v>63</v>
      </c>
      <c r="B14" s="7">
        <v>177</v>
      </c>
      <c r="C14" s="6" t="s">
        <v>41</v>
      </c>
      <c r="D14" s="7" t="s">
        <v>24</v>
      </c>
      <c r="E14" s="8" t="s">
        <v>64</v>
      </c>
      <c r="F14" s="8" t="s">
        <v>31</v>
      </c>
      <c r="G14" s="8" t="s">
        <v>65</v>
      </c>
      <c r="H14" s="8">
        <v>2405</v>
      </c>
      <c r="I14" s="8">
        <v>2410</v>
      </c>
      <c r="J14" s="9" t="s">
        <v>86</v>
      </c>
      <c r="K14" s="6">
        <v>4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0</v>
      </c>
      <c r="R14" s="6">
        <v>1</v>
      </c>
      <c r="S14" s="6">
        <v>1</v>
      </c>
      <c r="T14" s="6">
        <v>0</v>
      </c>
      <c r="U14" s="6">
        <v>0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2" t="str">
        <f t="shared" si="0"/>
        <v>00</v>
      </c>
      <c r="AG14" s="6" t="str">
        <f t="shared" si="1"/>
        <v>-+--+-++--+-+-----</v>
      </c>
      <c r="AH14" s="6" t="str">
        <f t="shared" si="2"/>
        <v>0(2)0(2)</v>
      </c>
      <c r="AI14" s="6">
        <f t="shared" si="3"/>
        <v>6</v>
      </c>
      <c r="AJ14" s="6">
        <f t="shared" si="4"/>
        <v>3</v>
      </c>
    </row>
    <row r="15" spans="1:36" ht="15">
      <c r="A15" s="2" t="s">
        <v>66</v>
      </c>
      <c r="B15" s="7">
        <v>180</v>
      </c>
      <c r="C15" s="6" t="s">
        <v>41</v>
      </c>
      <c r="D15" s="7" t="s">
        <v>24</v>
      </c>
      <c r="E15" s="8" t="s">
        <v>67</v>
      </c>
      <c r="F15" s="8" t="s">
        <v>28</v>
      </c>
      <c r="G15" s="8" t="s">
        <v>35</v>
      </c>
      <c r="H15" s="8">
        <v>2405</v>
      </c>
      <c r="I15" s="8">
        <v>2410</v>
      </c>
      <c r="J15" s="9" t="s">
        <v>77</v>
      </c>
      <c r="K15" s="6">
        <v>3</v>
      </c>
      <c r="L15" s="6">
        <v>0</v>
      </c>
      <c r="M15" s="6">
        <v>0</v>
      </c>
      <c r="N15" s="6">
        <v>0</v>
      </c>
      <c r="O15" s="6">
        <v>1</v>
      </c>
      <c r="P15" s="6">
        <v>1</v>
      </c>
      <c r="Q15" s="6">
        <v>0</v>
      </c>
      <c r="R15" s="6">
        <v>1</v>
      </c>
      <c r="S15" s="6">
        <v>1</v>
      </c>
      <c r="T15" s="6">
        <v>0</v>
      </c>
      <c r="U15" s="6">
        <v>0</v>
      </c>
      <c r="V15" s="6">
        <v>1</v>
      </c>
      <c r="W15" s="6">
        <v>1</v>
      </c>
      <c r="X15" s="6">
        <v>0</v>
      </c>
      <c r="Y15" s="6">
        <v>1</v>
      </c>
      <c r="Z15" s="6">
        <v>1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2" t="str">
        <f t="shared" si="0"/>
        <v>00</v>
      </c>
      <c r="AG15" s="6" t="str">
        <f t="shared" si="1"/>
        <v>---++-++--++-++-+-</v>
      </c>
      <c r="AH15" s="6" t="str">
        <f t="shared" si="2"/>
        <v>0(2)0(2)</v>
      </c>
      <c r="AI15" s="6">
        <f t="shared" si="3"/>
        <v>9</v>
      </c>
      <c r="AJ15" s="6">
        <f t="shared" si="4"/>
        <v>3</v>
      </c>
    </row>
    <row r="16" spans="1:36" ht="15">
      <c r="A16" s="2" t="s">
        <v>68</v>
      </c>
      <c r="B16" s="7">
        <v>182</v>
      </c>
      <c r="C16" s="6" t="s">
        <v>41</v>
      </c>
      <c r="D16" s="7" t="s">
        <v>24</v>
      </c>
      <c r="E16" s="8" t="s">
        <v>69</v>
      </c>
      <c r="F16" s="8" t="s">
        <v>20</v>
      </c>
      <c r="G16" s="8" t="s">
        <v>34</v>
      </c>
      <c r="H16" s="8">
        <v>2405</v>
      </c>
      <c r="I16" s="8">
        <v>2410</v>
      </c>
      <c r="J16" s="9" t="s">
        <v>88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1</v>
      </c>
      <c r="S16" s="6">
        <v>1</v>
      </c>
      <c r="T16" s="6">
        <v>0</v>
      </c>
      <c r="U16" s="6">
        <v>0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2" t="str">
        <f t="shared" si="0"/>
        <v>00</v>
      </c>
      <c r="AG16" s="6" t="str">
        <f t="shared" si="1"/>
        <v>-----+++--++------</v>
      </c>
      <c r="AH16" s="6" t="str">
        <f t="shared" si="2"/>
        <v>0(2)0(2)</v>
      </c>
      <c r="AI16" s="6">
        <f t="shared" si="3"/>
        <v>5</v>
      </c>
      <c r="AJ16" s="6">
        <f t="shared" si="4"/>
        <v>3</v>
      </c>
    </row>
    <row r="17" spans="1:36" ht="15">
      <c r="A17" s="2" t="s">
        <v>70</v>
      </c>
      <c r="B17" s="7">
        <v>183</v>
      </c>
      <c r="C17" s="6" t="s">
        <v>41</v>
      </c>
      <c r="D17" s="7" t="s">
        <v>24</v>
      </c>
      <c r="E17" s="8" t="s">
        <v>71</v>
      </c>
      <c r="F17" s="8" t="s">
        <v>72</v>
      </c>
      <c r="G17" s="8" t="s">
        <v>27</v>
      </c>
      <c r="H17" s="8">
        <v>2405</v>
      </c>
      <c r="I17" s="8">
        <v>2410</v>
      </c>
      <c r="J17" s="9" t="s">
        <v>87</v>
      </c>
      <c r="K17" s="6">
        <v>1</v>
      </c>
      <c r="L17" s="6">
        <v>1</v>
      </c>
      <c r="M17" s="6">
        <v>0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0</v>
      </c>
      <c r="Y17" s="6">
        <v>1</v>
      </c>
      <c r="Z17" s="6">
        <v>1</v>
      </c>
      <c r="AA17" s="6">
        <v>0</v>
      </c>
      <c r="AB17" s="6">
        <v>1</v>
      </c>
      <c r="AC17" s="6">
        <v>1</v>
      </c>
      <c r="AD17" s="6">
        <v>0</v>
      </c>
      <c r="AE17" s="6">
        <v>2</v>
      </c>
      <c r="AF17" s="2" t="str">
        <f t="shared" si="0"/>
        <v>02</v>
      </c>
      <c r="AG17" s="6" t="str">
        <f t="shared" si="1"/>
        <v>+-++++++++++-++-++</v>
      </c>
      <c r="AH17" s="6" t="str">
        <f t="shared" si="2"/>
        <v>0(2)2(2)</v>
      </c>
      <c r="AI17" s="6">
        <f t="shared" si="3"/>
        <v>17</v>
      </c>
      <c r="AJ17" s="6">
        <f t="shared" si="4"/>
        <v>4</v>
      </c>
    </row>
    <row r="20" spans="11:27" ht="15">
      <c r="K20" s="10" t="s">
        <v>90</v>
      </c>
      <c r="L20" s="50" t="s">
        <v>91</v>
      </c>
      <c r="M20" s="50"/>
      <c r="N20" s="50" t="s">
        <v>92</v>
      </c>
      <c r="O20" s="50"/>
      <c r="P20" s="50" t="s">
        <v>93</v>
      </c>
      <c r="Q20" s="50"/>
      <c r="R20" s="50" t="s">
        <v>94</v>
      </c>
      <c r="S20" s="50"/>
      <c r="T20" s="40" t="s">
        <v>95</v>
      </c>
      <c r="U20" s="41"/>
      <c r="V20" s="11"/>
      <c r="W20" s="11"/>
      <c r="X20" s="11"/>
      <c r="Y20" s="11"/>
      <c r="Z20" s="11"/>
      <c r="AA20" s="11"/>
    </row>
    <row r="21" spans="11:27" ht="15">
      <c r="K21" s="10"/>
      <c r="L21" s="12" t="s">
        <v>96</v>
      </c>
      <c r="M21" s="12" t="s">
        <v>97</v>
      </c>
      <c r="N21" s="12" t="s">
        <v>96</v>
      </c>
      <c r="O21" s="12" t="s">
        <v>97</v>
      </c>
      <c r="P21" s="12" t="s">
        <v>96</v>
      </c>
      <c r="Q21" s="12" t="s">
        <v>97</v>
      </c>
      <c r="R21" s="12" t="s">
        <v>96</v>
      </c>
      <c r="S21" s="12" t="s">
        <v>97</v>
      </c>
      <c r="T21" s="40"/>
      <c r="U21" s="41"/>
      <c r="V21" s="11"/>
      <c r="W21" s="11"/>
      <c r="X21" s="11"/>
      <c r="Y21" s="11"/>
      <c r="Z21" s="11"/>
      <c r="AA21" s="11"/>
    </row>
    <row r="22" spans="11:27" ht="15">
      <c r="K22" s="13" t="s">
        <v>98</v>
      </c>
      <c r="L22" s="14">
        <v>0</v>
      </c>
      <c r="M22" s="14">
        <v>4</v>
      </c>
      <c r="N22" s="14">
        <v>5</v>
      </c>
      <c r="O22" s="14">
        <v>11</v>
      </c>
      <c r="P22" s="14">
        <v>12</v>
      </c>
      <c r="Q22" s="14">
        <v>17</v>
      </c>
      <c r="R22" s="14">
        <v>18</v>
      </c>
      <c r="S22" s="14">
        <v>22</v>
      </c>
      <c r="T22" s="42">
        <f>COUNTIF(AI5:AI17,S22)</f>
        <v>0</v>
      </c>
      <c r="U22" s="43">
        <f>COUNTIF($AI$5:$AI$17,2)</f>
        <v>0</v>
      </c>
      <c r="V22" s="11"/>
      <c r="W22" s="11"/>
      <c r="X22" s="11"/>
      <c r="Y22" s="11"/>
      <c r="Z22" s="11"/>
      <c r="AA22" s="11"/>
    </row>
    <row r="23" spans="11:27" ht="45">
      <c r="K23" s="15" t="s">
        <v>99</v>
      </c>
      <c r="L23" s="16">
        <f>COUNTIF($AJ$5:$AJ$17,2)</f>
        <v>0</v>
      </c>
      <c r="M23" s="4">
        <f>L23/$L$30</f>
        <v>0</v>
      </c>
      <c r="N23" s="16">
        <f>COUNTIF($AJ$5:$AJ$17,3)</f>
        <v>6</v>
      </c>
      <c r="O23" s="4">
        <f>N23/$L$30</f>
        <v>0.46153846153846156</v>
      </c>
      <c r="P23" s="16">
        <f>COUNTIF($AJ$5:$AJ$17,4)</f>
        <v>5</v>
      </c>
      <c r="Q23" s="4">
        <f>P23/$L$30</f>
        <v>0.38461538461538464</v>
      </c>
      <c r="R23" s="16">
        <f>COUNTIF($AJ$5:$AJ$17,5)</f>
        <v>2</v>
      </c>
      <c r="S23" s="4">
        <f>R23/$L$30</f>
        <v>0.15384615384615385</v>
      </c>
      <c r="T23" s="11"/>
      <c r="U23" s="11"/>
      <c r="V23" s="11"/>
      <c r="W23" s="11"/>
      <c r="X23" s="11"/>
      <c r="Y23" s="11"/>
      <c r="Z23" s="11"/>
      <c r="AA23" s="11"/>
    </row>
    <row r="24" spans="11:27" ht="33.75">
      <c r="K24" s="5" t="s">
        <v>100</v>
      </c>
      <c r="L24" s="44">
        <f>(P23+R23)/L30</f>
        <v>0.5384615384615384</v>
      </c>
      <c r="M24" s="45"/>
      <c r="N24" s="45"/>
      <c r="O24" s="45"/>
      <c r="P24" s="45"/>
      <c r="Q24" s="45"/>
      <c r="R24" s="45"/>
      <c r="S24" s="46"/>
      <c r="T24" s="11" t="s">
        <v>101</v>
      </c>
      <c r="U24" s="11" t="s">
        <v>102</v>
      </c>
      <c r="V24" s="11" t="s">
        <v>103</v>
      </c>
      <c r="W24" s="11" t="s">
        <v>104</v>
      </c>
      <c r="X24" s="11" t="s">
        <v>105</v>
      </c>
      <c r="Y24" s="11"/>
      <c r="Z24" s="11"/>
      <c r="AA24" s="11"/>
    </row>
    <row r="25" spans="11:27" ht="33.75">
      <c r="K25" s="17" t="s">
        <v>106</v>
      </c>
      <c r="L25" s="47">
        <f>(N23+P23+R23)/L30</f>
        <v>1</v>
      </c>
      <c r="M25" s="48"/>
      <c r="N25" s="48"/>
      <c r="O25" s="48"/>
      <c r="P25" s="48"/>
      <c r="Q25" s="48"/>
      <c r="R25" s="48"/>
      <c r="S25" s="49"/>
      <c r="T25" s="11">
        <f>COUNTIF($K$5:$K$17,1)</f>
        <v>3</v>
      </c>
      <c r="U25" s="11">
        <f>COUNTIF($K$5:$K$17,2)</f>
        <v>2</v>
      </c>
      <c r="V25" s="11">
        <f>COUNTIF($K$5:$K$17,3)</f>
        <v>5</v>
      </c>
      <c r="W25" s="11">
        <f>COUNTIF($K$5:$K$17,4)</f>
        <v>3</v>
      </c>
      <c r="X25" s="11">
        <f>SUM(T25:W25)</f>
        <v>13</v>
      </c>
      <c r="Y25" s="11"/>
      <c r="Z25" s="11"/>
      <c r="AA25" s="11"/>
    </row>
    <row r="26" spans="11:27" ht="33.75">
      <c r="K26" s="18" t="s">
        <v>107</v>
      </c>
      <c r="L26" s="37" t="e">
        <f>AVERAGE(#REF!)</f>
        <v>#REF!</v>
      </c>
      <c r="M26" s="38"/>
      <c r="N26" s="38"/>
      <c r="O26" s="38"/>
      <c r="P26" s="38"/>
      <c r="Q26" s="38"/>
      <c r="R26" s="38"/>
      <c r="S26" s="39"/>
      <c r="T26" s="11"/>
      <c r="U26" s="11"/>
      <c r="V26" s="11"/>
      <c r="W26" s="11"/>
      <c r="X26" s="11"/>
      <c r="Y26" s="11"/>
      <c r="Z26" s="11"/>
      <c r="AA26" s="11"/>
    </row>
    <row r="27" spans="11:31" ht="22.5">
      <c r="K27" s="19" t="s">
        <v>108</v>
      </c>
      <c r="L27" s="20">
        <f>L4</f>
        <v>1</v>
      </c>
      <c r="M27" s="20">
        <f aca="true" t="shared" si="5" ref="M27:AE27">M4</f>
        <v>2</v>
      </c>
      <c r="N27" s="20">
        <f t="shared" si="5"/>
        <v>3</v>
      </c>
      <c r="O27" s="20">
        <f t="shared" si="5"/>
        <v>4</v>
      </c>
      <c r="P27" s="20">
        <f t="shared" si="5"/>
        <v>5</v>
      </c>
      <c r="Q27" s="20">
        <f t="shared" si="5"/>
        <v>6</v>
      </c>
      <c r="R27" s="20">
        <f t="shared" si="5"/>
        <v>7</v>
      </c>
      <c r="S27" s="20">
        <f t="shared" si="5"/>
        <v>8</v>
      </c>
      <c r="T27" s="20">
        <f t="shared" si="5"/>
        <v>9</v>
      </c>
      <c r="U27" s="20">
        <f t="shared" si="5"/>
        <v>10</v>
      </c>
      <c r="V27" s="20">
        <f t="shared" si="5"/>
        <v>11</v>
      </c>
      <c r="W27" s="20">
        <f t="shared" si="5"/>
        <v>12</v>
      </c>
      <c r="X27" s="20">
        <f t="shared" si="5"/>
        <v>13</v>
      </c>
      <c r="Y27" s="20">
        <f t="shared" si="5"/>
        <v>14</v>
      </c>
      <c r="Z27" s="20">
        <f t="shared" si="5"/>
        <v>15</v>
      </c>
      <c r="AA27" s="20">
        <f t="shared" si="5"/>
        <v>16</v>
      </c>
      <c r="AB27" s="20">
        <f t="shared" si="5"/>
        <v>17</v>
      </c>
      <c r="AC27" s="20">
        <f t="shared" si="5"/>
        <v>18</v>
      </c>
      <c r="AD27" s="20">
        <f t="shared" si="5"/>
        <v>19</v>
      </c>
      <c r="AE27" s="20">
        <f t="shared" si="5"/>
        <v>20</v>
      </c>
    </row>
    <row r="28" spans="11:31" ht="45">
      <c r="K28" s="15" t="s">
        <v>109</v>
      </c>
      <c r="L28" s="21">
        <f>COUNTIF(L5:L17,"&gt;0")</f>
        <v>7</v>
      </c>
      <c r="M28" s="21">
        <f>COUNTIF(M5:M17,"&gt;0")</f>
        <v>8</v>
      </c>
      <c r="N28" s="21">
        <f>COUNTIF(N5:N17,"&gt;0")</f>
        <v>8</v>
      </c>
      <c r="O28" s="21">
        <f>COUNTIF(O5:O17,"&gt;0")</f>
        <v>10</v>
      </c>
      <c r="P28" s="21">
        <f>COUNTIF(P5:P17,"&gt;0")</f>
        <v>9</v>
      </c>
      <c r="Q28" s="21">
        <f>COUNTIF(Q5:Q17,"&gt;0")</f>
        <v>7</v>
      </c>
      <c r="R28" s="21">
        <f>COUNTIF(R5:R17,"&gt;0")</f>
        <v>13</v>
      </c>
      <c r="S28" s="21">
        <f>COUNTIF(S5:S17,"&gt;0")</f>
        <v>13</v>
      </c>
      <c r="T28" s="21">
        <f>COUNTIF(T5:T17,"&gt;0")</f>
        <v>6</v>
      </c>
      <c r="U28" s="21">
        <f>COUNTIF(U5:U17,"&gt;0")</f>
        <v>5</v>
      </c>
      <c r="V28" s="21">
        <f>COUNTIF(V5:V17,"&gt;0")</f>
        <v>9</v>
      </c>
      <c r="W28" s="21">
        <f>COUNTIF(W5:W17,"&gt;0")</f>
        <v>8</v>
      </c>
      <c r="X28" s="21">
        <f>COUNTIF(X5:X17,"&gt;0")</f>
        <v>7</v>
      </c>
      <c r="Y28" s="21">
        <f>COUNTIF(Y5:Y17,"&gt;0")</f>
        <v>10</v>
      </c>
      <c r="Z28" s="21">
        <f>COUNTIF(Z5:Z17,"&gt;0")</f>
        <v>9</v>
      </c>
      <c r="AA28" s="21">
        <f>COUNTIF(AA5:AA17,"&gt;0")</f>
        <v>6</v>
      </c>
      <c r="AB28" s="21">
        <f>COUNTIF(AB5:AB17,"&gt;0")</f>
        <v>10</v>
      </c>
      <c r="AC28" s="21">
        <f>COUNTIF(AC5:AC17,"&gt;0")</f>
        <v>5</v>
      </c>
      <c r="AD28" s="21">
        <f>COUNTIF(AD5:AD17,"&gt;0")</f>
        <v>3</v>
      </c>
      <c r="AE28" s="21">
        <f>COUNTIF(AE5:AE17,"&gt;0")</f>
        <v>3</v>
      </c>
    </row>
    <row r="29" spans="11:31" ht="67.5">
      <c r="K29" s="15" t="s">
        <v>110</v>
      </c>
      <c r="L29" s="22">
        <f>L28/$L$30*100</f>
        <v>53.84615384615385</v>
      </c>
      <c r="M29" s="22">
        <f aca="true" t="shared" si="6" ref="M29:AE29">M28/$L$30*100</f>
        <v>61.53846153846154</v>
      </c>
      <c r="N29" s="22">
        <f t="shared" si="6"/>
        <v>61.53846153846154</v>
      </c>
      <c r="O29" s="22">
        <f t="shared" si="6"/>
        <v>76.92307692307693</v>
      </c>
      <c r="P29" s="22">
        <f t="shared" si="6"/>
        <v>69.23076923076923</v>
      </c>
      <c r="Q29" s="22">
        <f t="shared" si="6"/>
        <v>53.84615384615385</v>
      </c>
      <c r="R29" s="22">
        <f t="shared" si="6"/>
        <v>100</v>
      </c>
      <c r="S29" s="22">
        <f t="shared" si="6"/>
        <v>100</v>
      </c>
      <c r="T29" s="22">
        <f t="shared" si="6"/>
        <v>46.15384615384615</v>
      </c>
      <c r="U29" s="22">
        <f t="shared" si="6"/>
        <v>38.46153846153847</v>
      </c>
      <c r="V29" s="22">
        <f t="shared" si="6"/>
        <v>69.23076923076923</v>
      </c>
      <c r="W29" s="22">
        <f t="shared" si="6"/>
        <v>61.53846153846154</v>
      </c>
      <c r="X29" s="22">
        <f t="shared" si="6"/>
        <v>53.84615384615385</v>
      </c>
      <c r="Y29" s="22">
        <f t="shared" si="6"/>
        <v>76.92307692307693</v>
      </c>
      <c r="Z29" s="22">
        <f t="shared" si="6"/>
        <v>69.23076923076923</v>
      </c>
      <c r="AA29" s="22">
        <f t="shared" si="6"/>
        <v>46.15384615384615</v>
      </c>
      <c r="AB29" s="22">
        <f t="shared" si="6"/>
        <v>76.92307692307693</v>
      </c>
      <c r="AC29" s="22">
        <f t="shared" si="6"/>
        <v>38.46153846153847</v>
      </c>
      <c r="AD29" s="22">
        <f t="shared" si="6"/>
        <v>23.076923076923077</v>
      </c>
      <c r="AE29" s="22">
        <f t="shared" si="6"/>
        <v>23.076923076923077</v>
      </c>
    </row>
    <row r="30" spans="11:27" ht="15">
      <c r="K30" s="23" t="s">
        <v>111</v>
      </c>
      <c r="L30" s="24">
        <f>COUNTA(K5:K17)</f>
        <v>13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</sheetData>
  <sheetProtection/>
  <mergeCells count="29">
    <mergeCell ref="L26:S26"/>
    <mergeCell ref="T20:U21"/>
    <mergeCell ref="T22:U22"/>
    <mergeCell ref="L24:S24"/>
    <mergeCell ref="L25:S25"/>
    <mergeCell ref="L20:M20"/>
    <mergeCell ref="N20:O20"/>
    <mergeCell ref="P20:Q20"/>
    <mergeCell ref="R20:S20"/>
    <mergeCell ref="B1:AJ1"/>
    <mergeCell ref="B2:AJ2"/>
    <mergeCell ref="L3:AC3"/>
    <mergeCell ref="AD3:AE3"/>
    <mergeCell ref="E3:E4"/>
    <mergeCell ref="F3:F4"/>
    <mergeCell ref="AI3:AI4"/>
    <mergeCell ref="H3:H4"/>
    <mergeCell ref="I3:I4"/>
    <mergeCell ref="J3:J4"/>
    <mergeCell ref="AJ3:AJ4"/>
    <mergeCell ref="G3:G4"/>
    <mergeCell ref="K3:K4"/>
    <mergeCell ref="AF3:AF4"/>
    <mergeCell ref="AG3:AG4"/>
    <mergeCell ref="AH3:AH4"/>
    <mergeCell ref="A3:A4"/>
    <mergeCell ref="B3:B4"/>
    <mergeCell ref="C3:C4"/>
    <mergeCell ref="D3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Comcity</dc:creator>
  <cp:keywords/>
  <dc:description/>
  <cp:lastModifiedBy>Карина Ашотовна Джангирова</cp:lastModifiedBy>
  <dcterms:created xsi:type="dcterms:W3CDTF">2019-06-02T12:13:59Z</dcterms:created>
  <dcterms:modified xsi:type="dcterms:W3CDTF">2019-06-18T05:28:47Z</dcterms:modified>
  <cp:category/>
  <cp:version/>
  <cp:contentType/>
  <cp:contentStatus/>
</cp:coreProperties>
</file>